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Расчёт капилляра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<sst xmlns="http://schemas.openxmlformats.org/spreadsheetml/2006/main" count="65" uniqueCount="53">
  <si>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Расчёт длинны капиллярной трубки с учётом полного дросселирования потока</t>
  </si>
  <si>
    <t>Холодопроизводительность</t>
  </si>
  <si>
    <t>Вт</t>
  </si>
  <si>
    <t>Диаметр капиллярной трубки</t>
  </si>
  <si>
    <t>мм</t>
  </si>
  <si>
    <t>Число капиллярных трубок</t>
  </si>
  <si>
    <t>Тип хладагента</t>
  </si>
  <si>
    <t>R22</t>
  </si>
  <si>
    <t>на линии насыщения</t>
  </si>
  <si>
    <t>бар</t>
  </si>
  <si>
    <t xml:space="preserve">абсолютное </t>
  </si>
  <si>
    <t>Фазовый коэффициент на вых.</t>
  </si>
  <si>
    <t>Энтальпия жидкости на входе</t>
  </si>
  <si>
    <t>кДж/кг</t>
  </si>
  <si>
    <t>Энтальпия пара на выходе</t>
  </si>
  <si>
    <r>
      <t xml:space="preserve">          D</t>
    </r>
    <r>
      <rPr>
        <sz val="10"/>
        <rFont val="Arial Cyr"/>
        <family val="0"/>
      </rPr>
      <t>h=</t>
    </r>
  </si>
  <si>
    <t>Масовый расход хладагента</t>
  </si>
  <si>
    <t>кг/час</t>
  </si>
  <si>
    <t>кг/сек</t>
  </si>
  <si>
    <t>Расчётная длина трубки</t>
  </si>
  <si>
    <t>м</t>
  </si>
  <si>
    <t>Промежуточные вычисляемые величины</t>
  </si>
  <si>
    <t xml:space="preserve">Плотность массового потока хладагента в капилляре: </t>
  </si>
  <si>
    <t xml:space="preserve">       G =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</si>
  <si>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 </t>
    </r>
  </si>
  <si>
    <r>
      <t xml:space="preserve">Вязкость жидкой фазы 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 xml:space="preserve"> </t>
    </r>
  </si>
  <si>
    <r>
      <t>кг/м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2"/>
      </rPr>
      <t>сек</t>
    </r>
  </si>
  <si>
    <r>
      <t xml:space="preserve">Вязкость паровой фазы 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>g</t>
    </r>
    <r>
      <rPr>
        <sz val="10"/>
        <rFont val="Arial Cyr"/>
        <family val="0"/>
      </rPr>
      <t xml:space="preserve"> </t>
    </r>
  </si>
  <si>
    <r>
      <t>Давление на входе p</t>
    </r>
    <r>
      <rPr>
        <vertAlign val="subscript"/>
        <sz val="10"/>
        <rFont val="Arial Cyr"/>
        <family val="2"/>
      </rPr>
      <t>in</t>
    </r>
    <r>
      <rPr>
        <sz val="10"/>
        <rFont val="Arial Cyr"/>
        <family val="0"/>
      </rPr>
      <t xml:space="preserve"> </t>
    </r>
  </si>
  <si>
    <r>
      <t>Давление на выходе p</t>
    </r>
    <r>
      <rPr>
        <vertAlign val="subscript"/>
        <sz val="10"/>
        <rFont val="Arial Cyr"/>
        <family val="2"/>
      </rPr>
      <t>out</t>
    </r>
    <r>
      <rPr>
        <sz val="10"/>
        <rFont val="Arial Cyr"/>
        <family val="0"/>
      </rPr>
      <t xml:space="preserve"> </t>
    </r>
  </si>
  <si>
    <r>
      <t>Давление насыщения p</t>
    </r>
    <r>
      <rPr>
        <vertAlign val="subscript"/>
        <sz val="10"/>
        <rFont val="Arial Cyr"/>
        <family val="2"/>
      </rPr>
      <t>s</t>
    </r>
    <r>
      <rPr>
        <sz val="10"/>
        <rFont val="Arial Cyr"/>
        <family val="0"/>
      </rPr>
      <t xml:space="preserve"> </t>
    </r>
  </si>
  <si>
    <r>
      <t>Удельный объём жидкости v</t>
    </r>
    <r>
      <rPr>
        <vertAlign val="subscript"/>
        <sz val="10"/>
        <rFont val="Arial Cyr"/>
        <family val="2"/>
      </rPr>
      <t>s</t>
    </r>
    <r>
      <rPr>
        <sz val="10"/>
        <rFont val="Arial Cyr"/>
        <family val="0"/>
      </rPr>
      <t xml:space="preserve"> </t>
    </r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</si>
  <si>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/кг</t>
    </r>
  </si>
  <si>
    <r>
      <t>кг/сек/м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</t>
    </r>
  </si>
  <si>
    <r>
      <t>Безразмерная плотность массового потока:       G* = G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(v</t>
    </r>
    <r>
      <rPr>
        <vertAlign val="subscript"/>
        <sz val="10"/>
        <rFont val="Arial Cyr"/>
        <family val="2"/>
      </rPr>
      <t>s</t>
    </r>
    <r>
      <rPr>
        <sz val="10"/>
        <rFont val="Arial Cyr"/>
        <family val="0"/>
      </rPr>
      <t>/p</t>
    </r>
    <r>
      <rPr>
        <vertAlign val="subscript"/>
        <sz val="10"/>
        <rFont val="Arial Cyr"/>
        <family val="2"/>
      </rPr>
      <t>s</t>
    </r>
    <r>
      <rPr>
        <sz val="10"/>
        <rFont val="Arial Cyr"/>
        <family val="0"/>
      </rPr>
      <t>)</t>
    </r>
    <r>
      <rPr>
        <vertAlign val="superscript"/>
        <sz val="10"/>
        <rFont val="Arial Cyr"/>
        <family val="2"/>
      </rPr>
      <t xml:space="preserve">0,5 </t>
    </r>
    <r>
      <rPr>
        <sz val="10"/>
        <rFont val="Arial Cyr"/>
        <family val="2"/>
      </rPr>
      <t>=</t>
    </r>
  </si>
  <si>
    <r>
      <t xml:space="preserve">Коэффициент наклона падения давления:        </t>
    </r>
    <r>
      <rPr>
        <sz val="10"/>
        <rFont val="Symbol"/>
        <family val="1"/>
      </rPr>
      <t xml:space="preserve">b </t>
    </r>
    <r>
      <rPr>
        <sz val="10"/>
        <rFont val="Arial Cyr"/>
        <family val="0"/>
      </rPr>
      <t>= 163000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p</t>
    </r>
    <r>
      <rPr>
        <vertAlign val="subscript"/>
        <sz val="10"/>
        <rFont val="Arial Cyr"/>
        <family val="2"/>
      </rPr>
      <t>s</t>
    </r>
    <r>
      <rPr>
        <vertAlign val="superscript"/>
        <sz val="10"/>
        <rFont val="Arial Cyr"/>
        <family val="2"/>
      </rPr>
      <t>-0,72</t>
    </r>
    <r>
      <rPr>
        <sz val="10"/>
        <rFont val="Arial Cyr"/>
        <family val="0"/>
      </rPr>
      <t xml:space="preserve">= </t>
    </r>
  </si>
  <si>
    <r>
      <t>Число Рейнольдса на жидкосном участке:             Re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 xml:space="preserve"> = G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D/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 xml:space="preserve">l </t>
    </r>
    <r>
      <rPr>
        <sz val="10"/>
        <rFont val="Arial Cyr"/>
        <family val="0"/>
      </rPr>
      <t>=</t>
    </r>
  </si>
  <si>
    <r>
      <t>Коэффициент трения жидкости:                        f</t>
    </r>
    <r>
      <rPr>
        <vertAlign val="subscript"/>
        <sz val="10"/>
        <rFont val="Arial Cyr"/>
        <family val="2"/>
      </rPr>
      <t xml:space="preserve">l </t>
    </r>
    <r>
      <rPr>
        <sz val="10"/>
        <rFont val="Arial Cyr"/>
        <family val="0"/>
      </rPr>
      <t>= 0,23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Re</t>
    </r>
    <r>
      <rPr>
        <vertAlign val="subscript"/>
        <sz val="10"/>
        <rFont val="Arial Cyr"/>
        <family val="2"/>
      </rPr>
      <t>l</t>
    </r>
    <r>
      <rPr>
        <vertAlign val="superscript"/>
        <sz val="10"/>
        <rFont val="Arial Cyr"/>
        <family val="2"/>
      </rPr>
      <t>-0,216</t>
    </r>
    <r>
      <rPr>
        <sz val="10"/>
        <rFont val="Arial Cyr"/>
        <family val="0"/>
      </rPr>
      <t xml:space="preserve"> = </t>
    </r>
  </si>
  <si>
    <r>
      <t>Длина жидкостного участка:                       L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 xml:space="preserve"> = 2D(p*</t>
    </r>
    <r>
      <rPr>
        <vertAlign val="subscript"/>
        <sz val="10"/>
        <rFont val="Arial Cyr"/>
        <family val="2"/>
      </rPr>
      <t>in</t>
    </r>
    <r>
      <rPr>
        <sz val="10"/>
        <rFont val="Arial Cyr"/>
        <family val="0"/>
      </rPr>
      <t>-1)/(f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>G*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>) =</t>
    </r>
  </si>
  <si>
    <r>
      <t>Вязкость двухфазной среды на выходе:        1/</t>
    </r>
    <r>
      <rPr>
        <sz val="10"/>
        <rFont val="Symbol"/>
        <family val="1"/>
      </rPr>
      <t>m</t>
    </r>
    <r>
      <rPr>
        <sz val="10"/>
        <rFont val="Arial Cyr"/>
        <family val="0"/>
      </rPr>
      <t>=X/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>g</t>
    </r>
    <r>
      <rPr>
        <sz val="10"/>
        <rFont val="Arial Cyr"/>
        <family val="0"/>
      </rPr>
      <t xml:space="preserve"> + (1-X)/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 xml:space="preserve"> = </t>
    </r>
  </si>
  <si>
    <r>
      <t>м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сек/кг</t>
    </r>
  </si>
  <si>
    <r>
      <t>Усреднённая вязкость двухфазной среды: 1/</t>
    </r>
    <r>
      <rPr>
        <sz val="10"/>
        <rFont val="Symbol"/>
        <family val="1"/>
      </rPr>
      <t>m</t>
    </r>
    <r>
      <rPr>
        <sz val="10"/>
        <rFont val="Arial Cyr"/>
        <family val="0"/>
      </rPr>
      <t>= X/2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>g</t>
    </r>
    <r>
      <rPr>
        <sz val="10"/>
        <rFont val="Arial Cyr"/>
        <family val="0"/>
      </rPr>
      <t>+(1-X/2)/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 xml:space="preserve">l </t>
    </r>
    <r>
      <rPr>
        <sz val="10"/>
        <rFont val="Arial Cyr"/>
        <family val="0"/>
      </rPr>
      <t>=</t>
    </r>
  </si>
  <si>
    <r>
      <t>Число Рейнольдса на двухфазном участке:            Re</t>
    </r>
    <r>
      <rPr>
        <vertAlign val="subscript"/>
        <sz val="10"/>
        <rFont val="Arial Cyr"/>
        <family val="2"/>
      </rPr>
      <t>l</t>
    </r>
    <r>
      <rPr>
        <sz val="10"/>
        <rFont val="Arial Cyr"/>
        <family val="0"/>
      </rPr>
      <t xml:space="preserve"> = G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D/</t>
    </r>
    <r>
      <rPr>
        <sz val="10"/>
        <rFont val="Symbol"/>
        <family val="1"/>
      </rPr>
      <t>m</t>
    </r>
    <r>
      <rPr>
        <vertAlign val="subscript"/>
        <sz val="10"/>
        <rFont val="Arial Cyr"/>
        <family val="2"/>
      </rPr>
      <t xml:space="preserve"> </t>
    </r>
    <r>
      <rPr>
        <sz val="10"/>
        <rFont val="Arial Cyr"/>
        <family val="0"/>
      </rPr>
      <t>=</t>
    </r>
  </si>
  <si>
    <r>
      <t>Фактор трения на двухфазном участке:         f</t>
    </r>
    <r>
      <rPr>
        <vertAlign val="subscript"/>
        <sz val="10"/>
        <rFont val="Arial Cyr"/>
        <family val="2"/>
      </rPr>
      <t>тр</t>
    </r>
    <r>
      <rPr>
        <sz val="10"/>
        <rFont val="Arial Cyr"/>
        <family val="0"/>
      </rPr>
      <t>= 0,23*Re</t>
    </r>
    <r>
      <rPr>
        <vertAlign val="subscript"/>
        <sz val="10"/>
        <rFont val="Arial Cyr"/>
        <family val="2"/>
      </rPr>
      <t>тр</t>
    </r>
    <r>
      <rPr>
        <vertAlign val="superscript"/>
        <sz val="10"/>
        <rFont val="Arial Cyr"/>
        <family val="2"/>
      </rPr>
      <t xml:space="preserve">-0,216 </t>
    </r>
    <r>
      <rPr>
        <sz val="10"/>
        <rFont val="Arial Cyr"/>
        <family val="0"/>
      </rPr>
      <t>=</t>
    </r>
  </si>
  <si>
    <r>
      <t>Крит. давление: p*</t>
    </r>
    <r>
      <rPr>
        <vertAlign val="subscript"/>
        <sz val="10"/>
        <rFont val="Arial Cyr"/>
        <family val="0"/>
      </rPr>
      <t>кр</t>
    </r>
    <r>
      <rPr>
        <sz val="10"/>
        <rFont val="Arial Cyr"/>
        <family val="0"/>
      </rPr>
      <t xml:space="preserve">= </t>
    </r>
    <r>
      <rPr>
        <sz val="10"/>
        <rFont val="Symbol"/>
        <family val="1"/>
      </rPr>
      <t>b</t>
    </r>
    <r>
      <rPr>
        <vertAlign val="superscript"/>
        <sz val="10"/>
        <rFont val="Arial Cyr"/>
        <family val="0"/>
      </rPr>
      <t>0.5</t>
    </r>
    <r>
      <rPr>
        <vertAlign val="subscript"/>
        <sz val="10"/>
        <rFont val="Arial Cyr"/>
        <family val="0"/>
      </rPr>
      <t>*</t>
    </r>
    <r>
      <rPr>
        <sz val="10"/>
        <rFont val="Arial Cyr"/>
        <family val="0"/>
      </rPr>
      <t>G* =</t>
    </r>
  </si>
  <si>
    <r>
      <t>Отн.давление на выходе: р*</t>
    </r>
    <r>
      <rPr>
        <vertAlign val="subscript"/>
        <sz val="10"/>
        <rFont val="Arial Cyr"/>
        <family val="0"/>
      </rPr>
      <t>out</t>
    </r>
    <r>
      <rPr>
        <sz val="10"/>
        <rFont val="Arial Cyr"/>
        <family val="0"/>
      </rPr>
      <t>=</t>
    </r>
  </si>
  <si>
    <r>
      <t>А1 = 2D/f</t>
    </r>
    <r>
      <rPr>
        <vertAlign val="subscript"/>
        <sz val="10"/>
        <rFont val="Arial Cyr"/>
        <family val="2"/>
      </rPr>
      <t xml:space="preserve">тр </t>
    </r>
    <r>
      <rPr>
        <sz val="10"/>
        <rFont val="Arial Cyr"/>
        <family val="0"/>
      </rPr>
      <t>=</t>
    </r>
  </si>
  <si>
    <r>
      <t>А2 = если(р</t>
    </r>
    <r>
      <rPr>
        <vertAlign val="subscript"/>
        <sz val="10"/>
        <rFont val="Arial Cyr"/>
        <family val="0"/>
      </rPr>
      <t>кр</t>
    </r>
    <r>
      <rPr>
        <sz val="10"/>
        <rFont val="Arial Cyr"/>
        <family val="0"/>
      </rPr>
      <t>&gt;p*</t>
    </r>
    <r>
      <rPr>
        <vertAlign val="subscript"/>
        <sz val="10"/>
        <rFont val="Arial Cyr"/>
        <family val="2"/>
      </rPr>
      <t>out</t>
    </r>
    <r>
      <rPr>
        <sz val="10"/>
        <rFont val="Arial Cyr"/>
        <family val="0"/>
      </rPr>
      <t>;р*</t>
    </r>
    <r>
      <rPr>
        <vertAlign val="subscript"/>
        <sz val="10"/>
        <rFont val="Arial Cyr"/>
        <family val="0"/>
      </rPr>
      <t>кр</t>
    </r>
    <r>
      <rPr>
        <sz val="10"/>
        <rFont val="Arial Cyr"/>
        <family val="0"/>
      </rPr>
      <t>;p*</t>
    </r>
    <r>
      <rPr>
        <vertAlign val="subscript"/>
        <sz val="10"/>
        <rFont val="Arial Cyr"/>
        <family val="0"/>
      </rPr>
      <t>out</t>
    </r>
    <r>
      <rPr>
        <sz val="10"/>
        <rFont val="Arial Cyr"/>
        <family val="0"/>
      </rPr>
      <t xml:space="preserve">) </t>
    </r>
    <r>
      <rPr>
        <sz val="10"/>
        <rFont val="Arial Cyr"/>
        <family val="0"/>
      </rPr>
      <t>=</t>
    </r>
  </si>
  <si>
    <r>
      <t>А3 = 1-</t>
    </r>
    <r>
      <rPr>
        <sz val="10"/>
        <rFont val="Symbol"/>
        <family val="1"/>
      </rPr>
      <t>b</t>
    </r>
    <r>
      <rPr>
        <sz val="10"/>
        <rFont val="Arial Cyr"/>
        <family val="0"/>
      </rPr>
      <t xml:space="preserve">  =</t>
    </r>
  </si>
  <si>
    <r>
      <t>А4</t>
    </r>
    <r>
      <rPr>
        <sz val="10"/>
        <rFont val="Symbol"/>
        <family val="1"/>
      </rPr>
      <t xml:space="preserve"> </t>
    </r>
    <r>
      <rPr>
        <sz val="10"/>
        <rFont val="Arial Cyr"/>
        <family val="2"/>
      </rPr>
      <t>=</t>
    </r>
    <r>
      <rPr>
        <sz val="10"/>
        <rFont val="Symbol"/>
        <family val="1"/>
      </rPr>
      <t xml:space="preserve"> b</t>
    </r>
    <r>
      <rPr>
        <sz val="10"/>
        <rFont val="Arial Cyr"/>
        <family val="0"/>
      </rPr>
      <t>+(1-</t>
    </r>
    <r>
      <rPr>
        <sz val="10"/>
        <rFont val="Symbol"/>
        <family val="1"/>
      </rPr>
      <t>b</t>
    </r>
    <r>
      <rPr>
        <sz val="10"/>
        <rFont val="Arial Cyr"/>
        <family val="0"/>
      </rPr>
      <t>)p*</t>
    </r>
    <r>
      <rPr>
        <vertAlign val="subscript"/>
        <sz val="10"/>
        <rFont val="Arial Cyr"/>
        <family val="2"/>
      </rPr>
      <t>out</t>
    </r>
    <r>
      <rPr>
        <sz val="10"/>
        <rFont val="Arial Cyr"/>
        <family val="0"/>
      </rPr>
      <t xml:space="preserve"> =</t>
    </r>
  </si>
  <si>
    <r>
      <t>А5 = ln(p*</t>
    </r>
    <r>
      <rPr>
        <vertAlign val="subscript"/>
        <sz val="10"/>
        <rFont val="Arial Cyr"/>
        <family val="2"/>
      </rPr>
      <t>out</t>
    </r>
    <r>
      <rPr>
        <sz val="10"/>
        <rFont val="Arial Cyr"/>
        <family val="0"/>
      </rPr>
      <t>/(</t>
    </r>
    <r>
      <rPr>
        <sz val="10"/>
        <rFont val="Symbol"/>
        <family val="1"/>
      </rPr>
      <t>b</t>
    </r>
    <r>
      <rPr>
        <sz val="10"/>
        <rFont val="Arial Cyr"/>
        <family val="0"/>
      </rPr>
      <t>+(1-</t>
    </r>
    <r>
      <rPr>
        <sz val="10"/>
        <rFont val="Symbol"/>
        <family val="1"/>
      </rPr>
      <t>b</t>
    </r>
    <r>
      <rPr>
        <sz val="10"/>
        <rFont val="Arial Cyr"/>
        <family val="0"/>
      </rPr>
      <t>)p*</t>
    </r>
    <r>
      <rPr>
        <vertAlign val="subscript"/>
        <sz val="10"/>
        <rFont val="Arial Cyr"/>
        <family val="2"/>
      </rPr>
      <t>out</t>
    </r>
    <r>
      <rPr>
        <sz val="10"/>
        <rFont val="Arial Cyr"/>
        <family val="0"/>
      </rPr>
      <t>)) =</t>
    </r>
  </si>
  <si>
    <r>
      <t>Двухфазный участок:    L</t>
    </r>
    <r>
      <rPr>
        <vertAlign val="subscript"/>
        <sz val="10"/>
        <rFont val="Arial Cyr"/>
        <family val="2"/>
      </rPr>
      <t>тр</t>
    </r>
    <r>
      <rPr>
        <sz val="10"/>
        <rFont val="Arial Cyr"/>
        <family val="0"/>
      </rPr>
      <t>= А1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А5-А1/А3/G*</t>
    </r>
    <r>
      <rPr>
        <vertAlign val="superscript"/>
        <sz val="10"/>
        <rFont val="Arial Cyr"/>
        <family val="2"/>
      </rPr>
      <t>2</t>
    </r>
    <r>
      <rPr>
        <vertAlign val="subscript"/>
        <sz val="10"/>
        <rFont val="Arial Cyr"/>
        <family val="2"/>
      </rPr>
      <t>*</t>
    </r>
    <r>
      <rPr>
        <sz val="10"/>
        <rFont val="Arial Cyr"/>
        <family val="0"/>
      </rPr>
      <t>(A2-1-</t>
    </r>
    <r>
      <rPr>
        <sz val="10"/>
        <rFont val="Symbol"/>
        <family val="1"/>
      </rPr>
      <t>b</t>
    </r>
    <r>
      <rPr>
        <sz val="10"/>
        <rFont val="Arial Cyr"/>
        <family val="0"/>
      </rPr>
      <t>/A3*ln(A4)) =</t>
    </r>
  </si>
  <si>
    <t>Ввод данных (желтые поля)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</si>
</sst>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0"/>
    </font>
    <font>
      <vertAlign val="superscript"/>
      <sz val="10"/>
      <name val="Arial Cyr"/>
      <family val="2"/>
    </font>
    <font>
      <sz val="10"/>
      <name val="Symbol"/>
      <family val="1"/>
    </font>
    <font>
      <vertAlign val="subscript"/>
      <sz val="10"/>
      <name val="Arial Cyr"/>
      <family val="2"/>
    </font>
    <font>
      <sz val="10"/>
      <color indexed="17"/>
      <name val="Arial Cyr"/>
      <family val="2"/>
    </font>
    <font>
      <b/>
      <sz val="10"/>
      <color indexed="17"/>
      <name val="Arial Cyr"/>
      <family val="2"/>
    </font>
    <font>
      <i/>
      <u val="single"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11" xfId="0" applyBorder="1" applyAlignment="1">
      <alignment/>
    </xf>
    <xf numFmtId="0" fontId="5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/>
    </xf>
    <xf numFmtId="2" fontId="9" fillId="3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10" fillId="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5" xfId="0" applyFont="1" applyBorder="1" applyAlignment="1">
      <alignment/>
    </xf>
    <xf numFmtId="2" fontId="4" fillId="3" borderId="5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2" fontId="4" fillId="3" borderId="8" xfId="0" applyNumberFormat="1" applyFont="1" applyFill="1" applyBorder="1" applyAlignment="1">
      <alignment/>
    </xf>
    <xf numFmtId="0" fontId="5" fillId="5" borderId="17" xfId="0" applyFont="1" applyFill="1" applyBorder="1" applyAlignment="1" applyProtection="1">
      <alignment/>
      <protection locked="0"/>
    </xf>
    <xf numFmtId="0" fontId="5" fillId="5" borderId="10" xfId="0" applyFont="1" applyFill="1" applyBorder="1" applyAlignment="1" applyProtection="1">
      <alignment/>
      <protection locked="0"/>
    </xf>
    <xf numFmtId="0" fontId="5" fillId="5" borderId="18" xfId="0" applyFont="1" applyFill="1" applyBorder="1" applyAlignment="1" applyProtection="1">
      <alignment/>
      <protection locked="0"/>
    </xf>
    <xf numFmtId="0" fontId="5" fillId="5" borderId="18" xfId="0" applyFont="1" applyFill="1" applyBorder="1" applyAlignment="1" applyProtection="1">
      <alignment/>
      <protection locked="0"/>
    </xf>
    <xf numFmtId="0" fontId="5" fillId="5" borderId="19" xfId="0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I7" sqref="I7"/>
    </sheetView>
  </sheetViews>
  <sheetFormatPr defaultColWidth="9.00390625" defaultRowHeight="12.75"/>
  <cols>
    <col min="4" max="4" width="12.375" style="0" bestFit="1" customWidth="1"/>
    <col min="6" max="7" width="0" style="0" hidden="1" customWidth="1"/>
    <col min="8" max="8" width="12.375" style="0" hidden="1" customWidth="1"/>
  </cols>
  <sheetData>
    <row r="1" ht="15.75">
      <c r="A1" s="1" t="s">
        <v>0</v>
      </c>
    </row>
    <row r="2" ht="13.5" thickBot="1">
      <c r="A2" s="2" t="s">
        <v>52</v>
      </c>
    </row>
    <row r="3" spans="1:5" ht="12.75">
      <c r="A3" s="3" t="s">
        <v>1</v>
      </c>
      <c r="B3" s="4"/>
      <c r="C3" s="4"/>
      <c r="D3" s="32">
        <v>2420</v>
      </c>
      <c r="E3" s="5" t="s">
        <v>2</v>
      </c>
    </row>
    <row r="4" spans="1:8" ht="14.25">
      <c r="A4" s="6" t="s">
        <v>3</v>
      </c>
      <c r="B4" s="7"/>
      <c r="C4" s="7"/>
      <c r="D4" s="33">
        <v>1.49</v>
      </c>
      <c r="E4" s="8" t="s">
        <v>4</v>
      </c>
      <c r="G4">
        <f>PI()*D4*D4/4000000</f>
        <v>1.743662462558675E-06</v>
      </c>
      <c r="H4" t="s">
        <v>24</v>
      </c>
    </row>
    <row r="5" spans="1:5" ht="12.75">
      <c r="A5" s="9" t="s">
        <v>5</v>
      </c>
      <c r="B5" s="10"/>
      <c r="C5" s="10"/>
      <c r="D5" s="34">
        <v>1</v>
      </c>
      <c r="E5" s="11"/>
    </row>
    <row r="6" spans="1:6" ht="12.75">
      <c r="A6" s="12" t="s">
        <v>6</v>
      </c>
      <c r="B6" s="10"/>
      <c r="C6" s="10"/>
      <c r="D6" s="35" t="s">
        <v>7</v>
      </c>
      <c r="E6" s="11"/>
      <c r="F6" s="13"/>
    </row>
    <row r="7" spans="1:6" ht="15.75">
      <c r="A7" s="14" t="s">
        <v>25</v>
      </c>
      <c r="B7" s="15"/>
      <c r="C7" s="7"/>
      <c r="D7" s="33">
        <v>0.000205879</v>
      </c>
      <c r="E7" s="16" t="s">
        <v>26</v>
      </c>
      <c r="F7" s="13" t="s">
        <v>8</v>
      </c>
    </row>
    <row r="8" spans="1:6" ht="15.75">
      <c r="A8" s="17" t="s">
        <v>27</v>
      </c>
      <c r="B8" s="18"/>
      <c r="C8" s="13"/>
      <c r="D8" s="36">
        <v>6.047135623</v>
      </c>
      <c r="E8" s="19" t="s">
        <v>26</v>
      </c>
      <c r="F8" s="13" t="s">
        <v>8</v>
      </c>
    </row>
    <row r="9" spans="1:6" ht="15.75">
      <c r="A9" s="6" t="s">
        <v>28</v>
      </c>
      <c r="B9" s="7"/>
      <c r="C9" s="7"/>
      <c r="D9" s="33">
        <v>17</v>
      </c>
      <c r="E9" s="8" t="s">
        <v>9</v>
      </c>
      <c r="F9" t="s">
        <v>10</v>
      </c>
    </row>
    <row r="10" spans="1:6" ht="15.75">
      <c r="A10" s="17" t="s">
        <v>29</v>
      </c>
      <c r="B10" s="13"/>
      <c r="C10" s="13"/>
      <c r="D10" s="36">
        <v>2</v>
      </c>
      <c r="E10" s="20" t="s">
        <v>9</v>
      </c>
      <c r="F10" t="s">
        <v>10</v>
      </c>
    </row>
    <row r="11" spans="1:6" ht="15.75">
      <c r="A11" s="6" t="s">
        <v>30</v>
      </c>
      <c r="B11" s="7"/>
      <c r="C11" s="7"/>
      <c r="D11" s="33">
        <v>15.488</v>
      </c>
      <c r="E11" s="8" t="s">
        <v>9</v>
      </c>
      <c r="F11" t="s">
        <v>10</v>
      </c>
    </row>
    <row r="12" spans="1:6" ht="15.75">
      <c r="A12" s="12" t="s">
        <v>31</v>
      </c>
      <c r="B12" s="10"/>
      <c r="C12" s="10"/>
      <c r="D12" s="35">
        <v>0.00065</v>
      </c>
      <c r="E12" s="11" t="s">
        <v>32</v>
      </c>
      <c r="F12" t="s">
        <v>8</v>
      </c>
    </row>
    <row r="13" spans="1:6" ht="12.75">
      <c r="A13" s="6" t="s">
        <v>11</v>
      </c>
      <c r="B13" s="15"/>
      <c r="C13" s="7"/>
      <c r="D13" s="33">
        <v>0.358</v>
      </c>
      <c r="E13" s="16"/>
      <c r="F13" s="13"/>
    </row>
    <row r="14" spans="1:6" ht="12.75">
      <c r="A14" s="6" t="s">
        <v>12</v>
      </c>
      <c r="B14" s="15"/>
      <c r="C14" s="7"/>
      <c r="D14" s="33">
        <v>250.99</v>
      </c>
      <c r="E14" s="16" t="s">
        <v>13</v>
      </c>
      <c r="F14" s="13"/>
    </row>
    <row r="15" spans="1:8" ht="12.75">
      <c r="A15" s="6" t="s">
        <v>14</v>
      </c>
      <c r="B15" s="15"/>
      <c r="C15" s="7"/>
      <c r="D15" s="33">
        <v>399.28</v>
      </c>
      <c r="E15" s="16" t="s">
        <v>13</v>
      </c>
      <c r="F15" s="21" t="s">
        <v>15</v>
      </c>
      <c r="G15">
        <f>D15-D14</f>
        <v>148.28999999999996</v>
      </c>
      <c r="H15" t="s">
        <v>13</v>
      </c>
    </row>
    <row r="16" spans="1:8" ht="13.5" thickBot="1">
      <c r="A16" s="6" t="s">
        <v>16</v>
      </c>
      <c r="B16" s="15"/>
      <c r="C16" s="7"/>
      <c r="D16" s="22">
        <f>D3*3.6/G15</f>
        <v>58.74974711713536</v>
      </c>
      <c r="E16" s="16" t="s">
        <v>17</v>
      </c>
      <c r="G16">
        <f>D16/3600</f>
        <v>0.016319374199204265</v>
      </c>
      <c r="H16" t="s">
        <v>18</v>
      </c>
    </row>
    <row r="17" spans="1:5" ht="13.5" thickBot="1">
      <c r="A17" s="23" t="s">
        <v>19</v>
      </c>
      <c r="B17" s="24"/>
      <c r="C17" s="24"/>
      <c r="D17" s="25">
        <f>G24+G36</f>
        <v>0.8890749070397665</v>
      </c>
      <c r="E17" s="26" t="s">
        <v>20</v>
      </c>
    </row>
    <row r="18" spans="1:4" ht="12.75" hidden="1">
      <c r="A18" s="27" t="s">
        <v>21</v>
      </c>
      <c r="B18" s="10"/>
      <c r="C18" s="10"/>
      <c r="D18" s="10"/>
    </row>
    <row r="19" spans="1:8" ht="14.25" hidden="1">
      <c r="A19" s="10" t="s">
        <v>22</v>
      </c>
      <c r="B19" s="10"/>
      <c r="C19" s="10"/>
      <c r="D19" s="10"/>
      <c r="E19" s="10"/>
      <c r="F19" s="10" t="s">
        <v>23</v>
      </c>
      <c r="G19" s="10">
        <f>G16/G4/D5</f>
        <v>9359.25074355101</v>
      </c>
      <c r="H19" s="13" t="s">
        <v>33</v>
      </c>
    </row>
    <row r="20" spans="1:7" ht="15.75" hidden="1">
      <c r="A20" s="7" t="s">
        <v>34</v>
      </c>
      <c r="B20" s="7"/>
      <c r="C20" s="7"/>
      <c r="D20" s="7"/>
      <c r="E20" s="7"/>
      <c r="F20" s="7"/>
      <c r="G20" s="7">
        <f>G19*SQRT(D12/D11/100000)</f>
        <v>0.19173442304430477</v>
      </c>
    </row>
    <row r="21" spans="1:7" ht="15.75" hidden="1">
      <c r="A21" s="7" t="s">
        <v>35</v>
      </c>
      <c r="B21" s="7"/>
      <c r="C21" s="7"/>
      <c r="D21" s="7"/>
      <c r="E21" s="7"/>
      <c r="F21" s="7"/>
      <c r="G21" s="7">
        <f>163000*POWER(D11*100000,-0.72)</f>
        <v>5.693652529525576</v>
      </c>
    </row>
    <row r="22" spans="1:7" ht="15.75" hidden="1">
      <c r="A22" s="7" t="s">
        <v>36</v>
      </c>
      <c r="B22" s="7"/>
      <c r="C22" s="7"/>
      <c r="D22" s="7"/>
      <c r="E22" s="7"/>
      <c r="F22" s="7"/>
      <c r="G22" s="7">
        <f>G19*D4/1000/D7</f>
        <v>67735.33778525739</v>
      </c>
    </row>
    <row r="23" spans="1:7" ht="15.75" hidden="1">
      <c r="A23" s="7" t="s">
        <v>37</v>
      </c>
      <c r="B23" s="7"/>
      <c r="C23" s="7"/>
      <c r="D23" s="28"/>
      <c r="E23" s="7"/>
      <c r="F23" s="7"/>
      <c r="G23" s="7">
        <f>0.23*POWER(G22,-0.216)</f>
        <v>0.02080998326798493</v>
      </c>
    </row>
    <row r="24" spans="1:8" ht="15.75" hidden="1">
      <c r="A24" s="7" t="s">
        <v>38</v>
      </c>
      <c r="B24" s="7"/>
      <c r="C24" s="7"/>
      <c r="D24" s="7"/>
      <c r="E24" s="7"/>
      <c r="F24" s="7"/>
      <c r="G24" s="29">
        <f>2*D4/1000*(D9/D11-1)/G23/G20/G20</f>
        <v>0.3802776508045545</v>
      </c>
      <c r="H24" t="s">
        <v>20</v>
      </c>
    </row>
    <row r="25" spans="1:8" ht="15.75" hidden="1">
      <c r="A25" s="7" t="s">
        <v>39</v>
      </c>
      <c r="B25" s="7"/>
      <c r="C25" s="7"/>
      <c r="D25" s="7"/>
      <c r="E25" s="7"/>
      <c r="F25" s="7"/>
      <c r="G25" s="7">
        <f>D13/D8+(1-D13)/D7</f>
        <v>3118.39570020573</v>
      </c>
      <c r="H25" t="s">
        <v>40</v>
      </c>
    </row>
    <row r="26" spans="1:8" ht="15.75" hidden="1">
      <c r="A26" s="7" t="s">
        <v>41</v>
      </c>
      <c r="B26" s="7"/>
      <c r="C26" s="7"/>
      <c r="D26" s="7"/>
      <c r="E26" s="7"/>
      <c r="F26" s="7"/>
      <c r="G26" s="7">
        <f>D13/2/D8+(1-D13/2)/D7</f>
        <v>3987.8088303388286</v>
      </c>
      <c r="H26" t="s">
        <v>40</v>
      </c>
    </row>
    <row r="27" spans="1:7" ht="15.75" hidden="1">
      <c r="A27" s="7" t="s">
        <v>42</v>
      </c>
      <c r="B27" s="7"/>
      <c r="C27" s="7"/>
      <c r="D27" s="7"/>
      <c r="E27" s="7"/>
      <c r="F27" s="7"/>
      <c r="G27" s="7">
        <f>D4/1000*G19*G26</f>
        <v>55611.12511312707</v>
      </c>
    </row>
    <row r="28" spans="1:9" ht="15.75" hidden="1">
      <c r="A28" s="7" t="s">
        <v>43</v>
      </c>
      <c r="B28" s="7"/>
      <c r="C28" s="7"/>
      <c r="D28" s="7"/>
      <c r="E28" s="7"/>
      <c r="F28" s="7"/>
      <c r="G28" s="7">
        <f>0.23*POWER(G27,-0.216)</f>
        <v>0.021715653971497766</v>
      </c>
      <c r="I28" s="13"/>
    </row>
    <row r="29" spans="1:9" ht="15.75" hidden="1">
      <c r="A29" s="7" t="s">
        <v>44</v>
      </c>
      <c r="B29" s="7"/>
      <c r="C29" s="7"/>
      <c r="D29" s="30">
        <f>G20*SQRT(G21)</f>
        <v>0.4575047113553863</v>
      </c>
      <c r="E29" s="13"/>
      <c r="F29" s="13"/>
      <c r="G29" s="13"/>
      <c r="I29" s="13"/>
    </row>
    <row r="30" spans="1:9" ht="15.75" hidden="1">
      <c r="A30" s="7" t="s">
        <v>45</v>
      </c>
      <c r="B30" s="7"/>
      <c r="C30" s="7"/>
      <c r="D30" s="30">
        <f>D10/D11</f>
        <v>0.1291322314049587</v>
      </c>
      <c r="E30" s="13"/>
      <c r="F30" s="13"/>
      <c r="G30" s="13"/>
      <c r="I30" s="13"/>
    </row>
    <row r="31" spans="1:4" ht="15.75" hidden="1">
      <c r="A31" s="7" t="s">
        <v>46</v>
      </c>
      <c r="B31" s="7"/>
      <c r="C31" s="7"/>
      <c r="D31" s="7">
        <f>2*D4/1000/G28</f>
        <v>0.13722819510346362</v>
      </c>
    </row>
    <row r="32" spans="1:4" ht="15.75" hidden="1">
      <c r="A32" s="7" t="s">
        <v>47</v>
      </c>
      <c r="B32" s="7"/>
      <c r="C32" s="7"/>
      <c r="D32" s="7">
        <f>IF(D29&gt;D30,D29,D30)</f>
        <v>0.4575047113553863</v>
      </c>
    </row>
    <row r="33" spans="1:4" ht="12.75" hidden="1">
      <c r="A33" s="7" t="s">
        <v>48</v>
      </c>
      <c r="B33" s="7"/>
      <c r="C33" s="7"/>
      <c r="D33" s="7">
        <f>1-G21</f>
        <v>-4.693652529525576</v>
      </c>
    </row>
    <row r="34" spans="1:4" ht="15.75" hidden="1">
      <c r="A34" s="28" t="s">
        <v>49</v>
      </c>
      <c r="B34" s="7"/>
      <c r="C34" s="7"/>
      <c r="D34" s="7">
        <f>G21+D33*D32</f>
        <v>3.546284383802499</v>
      </c>
    </row>
    <row r="35" spans="1:4" ht="15.75" hidden="1">
      <c r="A35" s="7" t="s">
        <v>50</v>
      </c>
      <c r="B35" s="7"/>
      <c r="C35" s="7"/>
      <c r="D35" s="7">
        <f>LN(D32/D34)</f>
        <v>-2.047868499189178</v>
      </c>
    </row>
    <row r="36" spans="1:8" ht="15.75" hidden="1">
      <c r="A36" s="10" t="s">
        <v>51</v>
      </c>
      <c r="B36" s="10"/>
      <c r="C36" s="10"/>
      <c r="D36" s="10"/>
      <c r="E36" s="10"/>
      <c r="F36" s="10"/>
      <c r="G36" s="31">
        <f>D31*D35-D31/G20/G20/D33*(D32-1-G21/D33*LN(D34))</f>
        <v>0.5087972562352121</v>
      </c>
      <c r="H36" t="s">
        <v>20</v>
      </c>
    </row>
  </sheetData>
  <sheetProtection password="D1A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bilyk</dc:creator>
  <cp:keywords/>
  <dc:description/>
  <cp:lastModifiedBy>bilyk</cp:lastModifiedBy>
  <dcterms:created xsi:type="dcterms:W3CDTF">2005-08-25T10:19:22Z</dcterms:created>
  <dcterms:modified xsi:type="dcterms:W3CDTF">2005-08-25T10:39:53Z</dcterms:modified>
  <cp:category/>
  <cp:version/>
  <cp:contentType/>
  <cp:contentStatus/>
</cp:coreProperties>
</file>